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014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_xlfn.SINGLE"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'BoQ1'!$A$1:$BC$40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<sst xmlns="http://schemas.openxmlformats.org/spreadsheetml/2006/main" count="298" uniqueCount="100">
  <si>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</si>
  <si>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</si>
  <si>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</si>
  <si>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</si>
  <si>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</si>
  <si>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</si>
  <si>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</si>
  <si>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</si>
  <si>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</si>
  <si>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</si>
  <si>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</si>
  <si>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</si>
  <si>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</si>
  <si>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</si>
  <si>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</si>
  <si>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</si>
  <si>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</si>
  <si>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</si>
  <si>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</si>
  <si>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</si>
  <si>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</si>
  <si>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</si>
  <si>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</si>
  <si>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</si>
  <si>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</si>
  <si>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</si>
  <si>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</si>
  <si>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</si>
  <si>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</si>
  <si>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</si>
  <si>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</si>
  <si>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</si>
  <si>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</si>
  <si>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</si>
  <si>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</si>
  <si>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</si>
  <si>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</si>
  <si>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</si>
  <si>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</si>
  <si>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</si>
  <si>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</si>
  <si>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</si>
  <si>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</si>
  <si>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</si>
  <si>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</si>
  <si>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</si>
  <si>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</si>
  <si>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</si>
  <si>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</si>
  <si>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</si>
  <si>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</si>
  <si>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</si>
  <si>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</si>
  <si>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</si>
  <si>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Supply, installation, testing &amp; commissioning of High wall split type air conditioner units of following capacity of approved inverter model, digital display in ID unit with remote and other accessories complete with ID and OD unit with copper condensing unit, R- 32/R410a refrigerant etc. complete as required.</t>
  </si>
  <si>
    <t>1.5 TR capacity, 5 Star</t>
  </si>
  <si>
    <t>2 TR capacity, 5 star</t>
  </si>
  <si>
    <t>Supply, installation, testing &amp; commissioning of High wall split type air conditioner units of following capacity of approved make inverter model, digital display in ID unit with remote and other accessories’ complete with ID and OD unit with copper condensing unit, R- 32/R410a refrigerant etc. complete as required along with 3 meter each of copper pipe with necessary insulation, electrical cabling, drainpipe and DLP trucking.</t>
  </si>
  <si>
    <t>Supply, installation, testing &amp; commissioning of High wall split type air conditioner units of following capacity of approved make inverter type (Hot &amp; Cold) model, digital display in ID unit with remote and other accessories complete with ID and OD unit with copper condensing unit, R-32/R410a refrigerant etc. complete as required.</t>
  </si>
  <si>
    <t>1.5 TR capacity, 3 star</t>
  </si>
  <si>
    <t>2 TR capacity, 3 star</t>
  </si>
  <si>
    <t>Supply, installation, testing &amp; commissioning of High wall split type air conditioner units of following capacity of approved make inverter type (Hot &amp; Cold) model, digital display in ID unit with remote and other accessories complete with ID and OD unit with copper condensing unit, R-32/R410a refrigerant etc. complete as required along with 3 meter each of copper pipe with necessary insulation, electrical cabling, drainpipe and DLP trucking.</t>
  </si>
  <si>
    <t>Supply, installation, testing &amp; commissioning of window type air conditioner units of following capacity, 5-star rating, energy efficiency with EER rating not less than 9.5 Bth/ Watt hr, with remote type, soft touch digital panel of approved make complete as required.</t>
  </si>
  <si>
    <t>1.5 TR capacity, 5 star</t>
  </si>
  <si>
    <t>2.0 TR capacity, 2 star</t>
  </si>
  <si>
    <t>2.0 TR capacity, 5 star</t>
  </si>
  <si>
    <t>Supply, installation, testing &amp; commissioning of window type air conditioner units (Hot &amp; Cold) of following capacity, 3-star rating, energy efficiency with EER rating not less than 9.5 Bth/ Watt hr, with remote type, soft touch digital panel of approved make complete as required</t>
  </si>
  <si>
    <t>1.5 TR capacity, 2 star</t>
  </si>
  <si>
    <t>Supply &amp; fixing of additional refrigerant copper piping (dia 6.3mm/ 15.88 mm) for suction &amp; discharge line as per standard specification with insulation on surface / recessed with clamps, screws complete from indoor to outdoor units complete etc.</t>
  </si>
  <si>
    <t>Supply &amp; fixing of 25 mm dia CPVC drainpipe heavy duty ISI marked or flexible pipe for insulated drain line with accessories with clamps on surface / recessed etc.</t>
  </si>
  <si>
    <t>Supply &amp; fixing of Angle Iron frame made of 25/32 mm, thickness 5 mm for mounting of outdoor unit size, duly painted and finished with canopy and vibration isolation pad complete etc</t>
  </si>
  <si>
    <t>Supply, fixing &amp; connecting of 3/4 core, 2.5 sqmm power supply control copper cable of approved make complete.</t>
  </si>
  <si>
    <t>Supply &amp; installation of DLP trunking 105x 50 mm and accessories plastics with cover and partitions etc.</t>
  </si>
  <si>
    <t>Supply &amp; installation of flexible cover 85 mm for DLP trunking 105x 50 mm etc.</t>
  </si>
  <si>
    <t>Nos.</t>
  </si>
  <si>
    <t>RMT</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</si>
  <si>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</si>
  <si>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</si>
  <si>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</si>
  <si>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</si>
  <si>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</si>
  <si>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</si>
  <si>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</si>
  <si>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</si>
  <si>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</si>
  <si>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</si>
  <si>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</si>
  <si>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</si>
  <si>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</si>
  <si>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</si>
  <si>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</si>
  <si>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</si>
  <si>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</si>
  <si>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</si>
  <si>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</si>
  <si>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</si>
  <si>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Name of Work: Annual rate contract for, Supply, Installation, Testing and Commissioning of split &amp; window type air conditioners for Institute AC requirements</t>
  </si>
  <si>
    <t>Tender Inviting Authority: Dean of Infrastructure and Planning, IITK</t>
  </si>
  <si>
    <t>Select</t>
  </si>
  <si>
    <t>Contract No:               EandM/30/01/2023-1             dated  30.01.2023</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</si>
</sst>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right style="thin"/>
      <top style="thin"/>
      <bottom style="thin"/>
    </border>
    <border>
      <left>
        <color indexed="63"/>
      </left>
      <right style="medium"/>
      <top style="thin"/>
      <bottom style="thin"/>
    </border>
    <border>
      <left style="thin"/>
      <right style="thin"/>
      <top>
        <color indexed="63"/>
      </top>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4">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3"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2" xfId="59" applyNumberFormat="1" applyFont="1" applyFill="1" applyBorder="1" applyAlignment="1">
      <alignment horizontal="center" vertical="top" wrapText="1"/>
      <protection/>
    </xf>
    <xf numFmtId="0" fontId="66" fillId="0" borderId="10" xfId="59" applyNumberFormat="1" applyFont="1" applyFill="1" applyBorder="1" applyAlignment="1">
      <alignment vertical="top" wrapText="1"/>
      <protection/>
    </xf>
    <xf numFmtId="0" fontId="67" fillId="0" borderId="11" xfId="59" applyNumberFormat="1" applyFont="1" applyFill="1" applyBorder="1" applyAlignment="1">
      <alignment horizontal="left" wrapText="1" readingOrder="1"/>
      <protection/>
    </xf>
    <xf numFmtId="0" fontId="3" fillId="0" borderId="11" xfId="59" applyNumberFormat="1" applyFont="1" applyFill="1" applyBorder="1" applyAlignment="1">
      <alignment vertical="top"/>
      <protection/>
    </xf>
    <xf numFmtId="0" fontId="2" fillId="0" borderId="11" xfId="57" applyNumberFormat="1" applyFont="1" applyFill="1" applyBorder="1" applyAlignment="1" applyProtection="1">
      <alignment horizontal="center" vertical="top" wrapText="1"/>
      <protection locked="0"/>
    </xf>
    <xf numFmtId="0" fontId="3" fillId="0" borderId="11" xfId="59" applyNumberFormat="1" applyFont="1" applyFill="1" applyBorder="1" applyAlignment="1">
      <alignment vertical="top" wrapText="1"/>
      <protection/>
    </xf>
    <xf numFmtId="0" fontId="2" fillId="33" borderId="11" xfId="57" applyNumberFormat="1" applyFont="1" applyFill="1" applyBorder="1" applyAlignment="1" applyProtection="1">
      <alignment horizontal="right" vertical="top"/>
      <protection locked="0"/>
    </xf>
    <xf numFmtId="0" fontId="68"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pplyProtection="1">
      <alignment horizontal="right" vertical="top"/>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3"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70" fillId="0" borderId="11" xfId="59" applyNumberFormat="1" applyFont="1" applyFill="1" applyBorder="1" applyAlignment="1">
      <alignment vertical="top"/>
      <protection/>
    </xf>
    <xf numFmtId="10" fontId="71" fillId="33" borderId="10" xfId="64" applyNumberFormat="1" applyFont="1" applyFill="1" applyBorder="1" applyAlignment="1" applyProtection="1">
      <alignment horizontal="center" vertical="center"/>
      <protection locked="0"/>
    </xf>
    <xf numFmtId="2" fontId="6" fillId="0" borderId="15" xfId="59" applyNumberFormat="1" applyFont="1" applyFill="1" applyBorder="1" applyAlignment="1">
      <alignment horizontal="right" vertical="top"/>
      <protection/>
    </xf>
    <xf numFmtId="2" fontId="6" fillId="0" borderId="16" xfId="59" applyNumberFormat="1" applyFont="1" applyFill="1" applyBorder="1" applyAlignment="1">
      <alignment vertical="top"/>
      <protection/>
    </xf>
    <xf numFmtId="0" fontId="66" fillId="0" borderId="10" xfId="59" applyNumberFormat="1" applyFont="1" applyFill="1" applyBorder="1" applyAlignment="1">
      <alignment horizontal="center" vertical="top" wrapText="1"/>
      <protection/>
    </xf>
    <xf numFmtId="172" fontId="2" fillId="0" borderId="17" xfId="59" applyNumberFormat="1" applyFont="1" applyFill="1" applyBorder="1" applyAlignment="1">
      <alignment horizontal="right" vertical="top"/>
      <protection/>
    </xf>
    <xf numFmtId="2" fontId="2" fillId="0" borderId="17" xfId="58" applyNumberFormat="1" applyFont="1" applyFill="1" applyBorder="1" applyAlignment="1">
      <alignment horizontal="right" vertical="top"/>
      <protection/>
    </xf>
    <xf numFmtId="0" fontId="2" fillId="0" borderId="18" xfId="59" applyNumberFormat="1" applyFont="1" applyFill="1" applyBorder="1" applyAlignment="1">
      <alignment horizontal="left" vertical="top"/>
      <protection/>
    </xf>
    <xf numFmtId="0" fontId="2" fillId="0" borderId="19" xfId="59" applyNumberFormat="1" applyFont="1" applyFill="1" applyBorder="1" applyAlignment="1">
      <alignment horizontal="left" vertical="top"/>
      <protection/>
    </xf>
    <xf numFmtId="0" fontId="3" fillId="0" borderId="20"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1" xfId="59" applyNumberFormat="1" applyFont="1" applyFill="1" applyBorder="1" applyAlignment="1">
      <alignment vertical="top"/>
      <protection/>
    </xf>
    <xf numFmtId="0" fontId="3" fillId="0" borderId="21" xfId="59" applyNumberFormat="1" applyFont="1" applyFill="1" applyBorder="1" applyAlignment="1">
      <alignment vertical="top"/>
      <protection/>
    </xf>
    <xf numFmtId="2" fontId="6" fillId="0" borderId="18" xfId="59" applyNumberFormat="1" applyFont="1" applyFill="1" applyBorder="1" applyAlignment="1">
      <alignment vertical="top"/>
      <protection/>
    </xf>
    <xf numFmtId="178" fontId="3" fillId="0" borderId="11" xfId="0" applyNumberFormat="1" applyFont="1" applyFill="1" applyBorder="1" applyAlignment="1">
      <alignment horizontal="center" vertical="top" wrapText="1"/>
    </xf>
    <xf numFmtId="0" fontId="3" fillId="0" borderId="11" xfId="0" applyFont="1" applyFill="1" applyBorder="1" applyAlignment="1">
      <alignment vertical="top" wrapText="1"/>
    </xf>
    <xf numFmtId="0" fontId="3" fillId="0" borderId="11" xfId="0" applyFont="1" applyFill="1" applyBorder="1" applyAlignment="1">
      <alignment horizontal="center" vertical="top" wrapText="1"/>
    </xf>
    <xf numFmtId="0" fontId="3" fillId="0" borderId="11" xfId="0" applyFont="1" applyFill="1" applyBorder="1" applyAlignment="1">
      <alignment horizontal="right" vertical="top" wrapText="1"/>
    </xf>
    <xf numFmtId="0" fontId="2" fillId="0" borderId="11" xfId="59" applyNumberFormat="1" applyFont="1" applyFill="1" applyBorder="1" applyAlignment="1">
      <alignment horizontal="right" vertical="top"/>
      <protection/>
    </xf>
    <xf numFmtId="2" fontId="3" fillId="0" borderId="11" xfId="0" applyNumberFormat="1" applyFont="1" applyFill="1" applyBorder="1" applyAlignment="1">
      <alignment horizontal="center" vertical="top" wrapText="1"/>
    </xf>
    <xf numFmtId="2" fontId="3" fillId="0" borderId="11" xfId="0" applyNumberFormat="1" applyFont="1" applyFill="1" applyBorder="1" applyAlignment="1">
      <alignment horizontal="right" vertical="top" wrapText="1"/>
    </xf>
    <xf numFmtId="2" fontId="2" fillId="0" borderId="11" xfId="59" applyNumberFormat="1" applyFont="1" applyFill="1" applyBorder="1" applyAlignment="1">
      <alignment horizontal="right" vertical="top"/>
      <protection/>
    </xf>
    <xf numFmtId="0" fontId="2" fillId="0" borderId="13"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2" fillId="0" borderId="16"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4" xfId="59" applyNumberFormat="1" applyFont="1" applyFill="1" applyBorder="1" applyAlignment="1">
      <alignment horizontal="center" vertical="top" wrapText="1"/>
      <protection/>
    </xf>
    <xf numFmtId="0" fontId="6" fillId="0" borderId="16" xfId="59" applyNumberFormat="1" applyFont="1" applyFill="1" applyBorder="1" applyAlignment="1">
      <alignment horizontal="center" vertical="top"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1"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0" borderId="14" xfId="59" applyNumberFormat="1" applyFont="1" applyFill="1" applyBorder="1" applyAlignment="1" applyProtection="1">
      <alignment horizontal="left" vertical="top"/>
      <protection locked="0"/>
    </xf>
    <xf numFmtId="0" fontId="2" fillId="0" borderId="16"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41"/>
  <sheetViews>
    <sheetView showGridLines="0" zoomScale="75" zoomScaleNormal="75" zoomScalePageLayoutView="0" workbookViewId="0" topLeftCell="A1">
      <selection activeCell="A7" sqref="A7:BC7"/>
    </sheetView>
  </sheetViews>
  <sheetFormatPr defaultColWidth="9.140625" defaultRowHeight="15"/>
  <cols>
    <col min="1" max="1" width="14.8515625" style="26" customWidth="1"/>
    <col min="2" max="2" width="44.57421875" style="26" customWidth="1"/>
    <col min="3" max="3" width="10.57421875" style="26" hidden="1" customWidth="1"/>
    <col min="4" max="4" width="11.8515625" style="26" customWidth="1"/>
    <col min="5" max="5" width="8.140625" style="26" customWidth="1"/>
    <col min="6" max="6" width="15.57421875" style="26" customWidth="1"/>
    <col min="7" max="7" width="14.140625" style="26" hidden="1" customWidth="1"/>
    <col min="8" max="10" width="12.140625" style="26" hidden="1" customWidth="1"/>
    <col min="11" max="11" width="19.57421875" style="26" hidden="1" customWidth="1"/>
    <col min="12" max="12" width="14.28125" style="26" hidden="1" customWidth="1"/>
    <col min="13" max="13" width="17.421875" style="26" hidden="1" customWidth="1"/>
    <col min="14" max="14" width="15.28125" style="48" hidden="1" customWidth="1"/>
    <col min="15" max="15" width="14.28125" style="26" hidden="1" customWidth="1"/>
    <col min="16" max="16" width="17.28125" style="26" hidden="1" customWidth="1"/>
    <col min="17" max="17" width="18.421875" style="26" hidden="1" customWidth="1"/>
    <col min="18" max="18" width="17.421875" style="26" hidden="1" customWidth="1"/>
    <col min="19" max="19" width="14.7109375" style="26" hidden="1" customWidth="1"/>
    <col min="20" max="20" width="14.8515625" style="26" hidden="1" customWidth="1"/>
    <col min="21" max="21" width="16.421875" style="26" hidden="1" customWidth="1"/>
    <col min="22" max="22" width="13.00390625" style="26" hidden="1" customWidth="1"/>
    <col min="23" max="51" width="9.140625" style="26" hidden="1" customWidth="1"/>
    <col min="52" max="52" width="10.28125" style="26" hidden="1" customWidth="1"/>
    <col min="53" max="53" width="21.7109375" style="26" customWidth="1"/>
    <col min="54" max="54" width="18.8515625" style="26" hidden="1" customWidth="1"/>
    <col min="55" max="55" width="50.140625" style="26" customWidth="1"/>
    <col min="56" max="238" width="9.140625" style="26" customWidth="1"/>
    <col min="239" max="243" width="9.140625" style="27" customWidth="1"/>
    <col min="244" max="16384" width="9.140625" style="26" customWidth="1"/>
  </cols>
  <sheetData>
    <row r="1" spans="1:243" s="1" customFormat="1" ht="27" customHeight="1">
      <c r="A1" s="77" t="str">
        <f>B2&amp;" BoQ"</f>
        <v>Percentage BoQ</v>
      </c>
      <c r="B1" s="77"/>
      <c r="C1" s="77"/>
      <c r="D1" s="77"/>
      <c r="E1" s="77"/>
      <c r="F1" s="77"/>
      <c r="G1" s="77"/>
      <c r="H1" s="77"/>
      <c r="I1" s="77"/>
      <c r="J1" s="77"/>
      <c r="K1" s="77"/>
      <c r="L1" s="77"/>
      <c r="O1" s="2"/>
      <c r="P1" s="2"/>
      <c r="Q1" s="3"/>
      <c r="IE1" s="3"/>
      <c r="IF1" s="3"/>
      <c r="IG1" s="3"/>
      <c r="IH1" s="3"/>
      <c r="II1" s="3"/>
    </row>
    <row r="2" spans="1:17" s="1" customFormat="1" ht="25.5" customHeight="1" hidden="1">
      <c r="A2" s="28" t="s">
        <v>3</v>
      </c>
      <c r="B2" s="28" t="s">
        <v>45</v>
      </c>
      <c r="C2" s="28" t="s">
        <v>4</v>
      </c>
      <c r="D2" s="28" t="s">
        <v>5</v>
      </c>
      <c r="E2" s="28"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78" t="s">
        <v>97</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6"/>
      <c r="IF4" s="6"/>
      <c r="IG4" s="6"/>
      <c r="IH4" s="6"/>
      <c r="II4" s="6"/>
    </row>
    <row r="5" spans="1:243" s="5" customFormat="1" ht="30.75" customHeight="1">
      <c r="A5" s="78" t="s">
        <v>96</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6"/>
      <c r="IF5" s="6"/>
      <c r="IG5" s="6"/>
      <c r="IH5" s="6"/>
      <c r="II5" s="6"/>
    </row>
    <row r="6" spans="1:243" s="5" customFormat="1" ht="30.75" customHeight="1">
      <c r="A6" s="78" t="s">
        <v>99</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6"/>
      <c r="IF6" s="6"/>
      <c r="IG6" s="6"/>
      <c r="IH6" s="6"/>
      <c r="II6" s="6"/>
    </row>
    <row r="7" spans="1:243" s="5" customFormat="1" ht="29.25" customHeight="1" hidden="1">
      <c r="A7" s="79" t="s">
        <v>7</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6"/>
      <c r="IF7" s="6"/>
      <c r="IG7" s="6"/>
      <c r="IH7" s="6"/>
      <c r="II7" s="6"/>
    </row>
    <row r="8" spans="1:243" s="7" customFormat="1" ht="58.5" customHeight="1">
      <c r="A8" s="29" t="s">
        <v>51</v>
      </c>
      <c r="B8" s="80"/>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2"/>
      <c r="IE8" s="8"/>
      <c r="IF8" s="8"/>
      <c r="IG8" s="8"/>
      <c r="IH8" s="8"/>
      <c r="II8" s="8"/>
    </row>
    <row r="9" spans="1:243" s="9" customFormat="1" ht="61.5" customHeight="1">
      <c r="A9" s="71"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3"/>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30"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53" t="s">
        <v>52</v>
      </c>
      <c r="BB11" s="31" t="s">
        <v>30</v>
      </c>
      <c r="BC11" s="31"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19" customFormat="1" ht="128.25">
      <c r="A13" s="63">
        <v>1</v>
      </c>
      <c r="B13" s="64" t="s">
        <v>54</v>
      </c>
      <c r="C13" s="32" t="s">
        <v>33</v>
      </c>
      <c r="D13" s="65"/>
      <c r="E13" s="65"/>
      <c r="F13" s="66"/>
      <c r="G13" s="15"/>
      <c r="H13" s="15"/>
      <c r="I13" s="33"/>
      <c r="J13" s="16"/>
      <c r="K13" s="17"/>
      <c r="L13" s="17"/>
      <c r="M13" s="18"/>
      <c r="N13" s="21"/>
      <c r="O13" s="21"/>
      <c r="P13" s="34"/>
      <c r="Q13" s="21"/>
      <c r="R13" s="21"/>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67"/>
      <c r="BB13" s="54"/>
      <c r="BC13" s="35"/>
      <c r="IE13" s="20">
        <v>1</v>
      </c>
      <c r="IF13" s="20" t="s">
        <v>32</v>
      </c>
      <c r="IG13" s="20" t="s">
        <v>33</v>
      </c>
      <c r="IH13" s="20">
        <v>10</v>
      </c>
      <c r="II13" s="20" t="s">
        <v>34</v>
      </c>
    </row>
    <row r="14" spans="1:243" s="19" customFormat="1" ht="15">
      <c r="A14" s="65">
        <v>1.1</v>
      </c>
      <c r="B14" s="64" t="s">
        <v>55</v>
      </c>
      <c r="C14" s="32" t="s">
        <v>39</v>
      </c>
      <c r="D14" s="68">
        <v>15</v>
      </c>
      <c r="E14" s="65" t="s">
        <v>74</v>
      </c>
      <c r="F14" s="69">
        <v>28200</v>
      </c>
      <c r="G14" s="21"/>
      <c r="H14" s="15"/>
      <c r="I14" s="33" t="s">
        <v>36</v>
      </c>
      <c r="J14" s="16">
        <f>IF(I14="Less(-)",-1,1)</f>
        <v>1</v>
      </c>
      <c r="K14" s="17" t="s">
        <v>46</v>
      </c>
      <c r="L14" s="17" t="s">
        <v>6</v>
      </c>
      <c r="M14" s="36"/>
      <c r="N14" s="21"/>
      <c r="O14" s="21"/>
      <c r="P14" s="34"/>
      <c r="Q14" s="21"/>
      <c r="R14" s="21"/>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70" t="e">
        <f>total_amount_ba($B$2,$D$2,D14,F14,J14,K14,M14)</f>
        <v>#NAME?</v>
      </c>
      <c r="BB14" s="55" t="e">
        <f>BA14+SUM(N14:AZ14)</f>
        <v>#NAME?</v>
      </c>
      <c r="BC14" s="35" t="e">
        <f>SpellNumber(L14,BB14)</f>
        <v>#NAME?</v>
      </c>
      <c r="IE14" s="20">
        <v>1.01</v>
      </c>
      <c r="IF14" s="20" t="s">
        <v>37</v>
      </c>
      <c r="IG14" s="20" t="s">
        <v>33</v>
      </c>
      <c r="IH14" s="20">
        <v>123.223</v>
      </c>
      <c r="II14" s="20" t="s">
        <v>35</v>
      </c>
    </row>
    <row r="15" spans="1:243" s="19" customFormat="1" ht="15">
      <c r="A15" s="65">
        <v>1.2</v>
      </c>
      <c r="B15" s="64" t="s">
        <v>56</v>
      </c>
      <c r="C15" s="32" t="s">
        <v>40</v>
      </c>
      <c r="D15" s="68">
        <v>3</v>
      </c>
      <c r="E15" s="65" t="s">
        <v>74</v>
      </c>
      <c r="F15" s="69">
        <v>43750</v>
      </c>
      <c r="G15" s="21"/>
      <c r="H15" s="21"/>
      <c r="I15" s="33" t="s">
        <v>36</v>
      </c>
      <c r="J15" s="16">
        <f aca="true" t="shared" si="0" ref="J15:J24">IF(I15="Less(-)",-1,1)</f>
        <v>1</v>
      </c>
      <c r="K15" s="17" t="s">
        <v>46</v>
      </c>
      <c r="L15" s="17" t="s">
        <v>6</v>
      </c>
      <c r="M15" s="36"/>
      <c r="N15" s="21"/>
      <c r="O15" s="21"/>
      <c r="P15" s="34"/>
      <c r="Q15" s="21"/>
      <c r="R15" s="21"/>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70" t="e">
        <f aca="true" t="shared" si="1" ref="BA15:BA24">total_amount_ba($B$2,$D$2,D15,F15,J15,K15,M15)</f>
        <v>#NAME?</v>
      </c>
      <c r="BB15" s="55" t="e">
        <f aca="true" t="shared" si="2" ref="BB15:BB28">BA15+SUM(N15:AZ15)</f>
        <v>#NAME?</v>
      </c>
      <c r="BC15" s="35" t="e">
        <f>SpellNumber(L15,BB15)</f>
        <v>#NAME?</v>
      </c>
      <c r="IE15" s="20">
        <v>1.02</v>
      </c>
      <c r="IF15" s="20" t="s">
        <v>38</v>
      </c>
      <c r="IG15" s="20" t="s">
        <v>39</v>
      </c>
      <c r="IH15" s="20">
        <v>213</v>
      </c>
      <c r="II15" s="20" t="s">
        <v>35</v>
      </c>
    </row>
    <row r="16" spans="1:243" s="19" customFormat="1" ht="171">
      <c r="A16" s="63">
        <v>2</v>
      </c>
      <c r="B16" s="64" t="s">
        <v>57</v>
      </c>
      <c r="C16" s="32" t="s">
        <v>42</v>
      </c>
      <c r="D16" s="65"/>
      <c r="E16" s="65"/>
      <c r="F16" s="66"/>
      <c r="G16" s="15"/>
      <c r="H16" s="15"/>
      <c r="I16" s="33"/>
      <c r="J16" s="16"/>
      <c r="K16" s="17"/>
      <c r="L16" s="17"/>
      <c r="M16" s="18"/>
      <c r="N16" s="21"/>
      <c r="O16" s="21"/>
      <c r="P16" s="34"/>
      <c r="Q16" s="21"/>
      <c r="R16" s="21"/>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67"/>
      <c r="BB16" s="54"/>
      <c r="BC16" s="35"/>
      <c r="IE16" s="20">
        <v>2</v>
      </c>
      <c r="IF16" s="20" t="s">
        <v>32</v>
      </c>
      <c r="IG16" s="20" t="s">
        <v>40</v>
      </c>
      <c r="IH16" s="20">
        <v>10</v>
      </c>
      <c r="II16" s="20" t="s">
        <v>35</v>
      </c>
    </row>
    <row r="17" spans="1:243" s="19" customFormat="1" ht="15">
      <c r="A17" s="65">
        <v>2.1</v>
      </c>
      <c r="B17" s="64" t="s">
        <v>55</v>
      </c>
      <c r="C17" s="32" t="s">
        <v>43</v>
      </c>
      <c r="D17" s="68">
        <v>20</v>
      </c>
      <c r="E17" s="65" t="s">
        <v>74</v>
      </c>
      <c r="F17" s="69">
        <v>33100</v>
      </c>
      <c r="G17" s="21"/>
      <c r="H17" s="21"/>
      <c r="I17" s="33" t="s">
        <v>36</v>
      </c>
      <c r="J17" s="16">
        <f t="shared" si="0"/>
        <v>1</v>
      </c>
      <c r="K17" s="17" t="s">
        <v>46</v>
      </c>
      <c r="L17" s="17" t="s">
        <v>6</v>
      </c>
      <c r="M17" s="36"/>
      <c r="N17" s="21"/>
      <c r="O17" s="21"/>
      <c r="P17" s="34"/>
      <c r="Q17" s="21"/>
      <c r="R17" s="21"/>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70" t="e">
        <f t="shared" si="1"/>
        <v>#NAME?</v>
      </c>
      <c r="BB17" s="55" t="e">
        <f t="shared" si="2"/>
        <v>#NAME?</v>
      </c>
      <c r="BC17" s="35" t="e">
        <f aca="true" t="shared" si="3" ref="BC17:BC28">SpellNumber(L17,BB17)</f>
        <v>#NAME?</v>
      </c>
      <c r="IE17" s="20">
        <v>3</v>
      </c>
      <c r="IF17" s="20" t="s">
        <v>41</v>
      </c>
      <c r="IG17" s="20" t="s">
        <v>42</v>
      </c>
      <c r="IH17" s="20">
        <v>10</v>
      </c>
      <c r="II17" s="20" t="s">
        <v>35</v>
      </c>
    </row>
    <row r="18" spans="1:243" s="19" customFormat="1" ht="15">
      <c r="A18" s="65">
        <v>2.2</v>
      </c>
      <c r="B18" s="64" t="s">
        <v>56</v>
      </c>
      <c r="C18" s="32" t="s">
        <v>76</v>
      </c>
      <c r="D18" s="68">
        <v>2</v>
      </c>
      <c r="E18" s="65" t="s">
        <v>74</v>
      </c>
      <c r="F18" s="69">
        <v>52000</v>
      </c>
      <c r="G18" s="21"/>
      <c r="H18" s="21"/>
      <c r="I18" s="33" t="s">
        <v>36</v>
      </c>
      <c r="J18" s="16">
        <f t="shared" si="0"/>
        <v>1</v>
      </c>
      <c r="K18" s="17" t="s">
        <v>46</v>
      </c>
      <c r="L18" s="17" t="s">
        <v>6</v>
      </c>
      <c r="M18" s="36"/>
      <c r="N18" s="21"/>
      <c r="O18" s="21"/>
      <c r="P18" s="34"/>
      <c r="Q18" s="21"/>
      <c r="R18" s="21"/>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70" t="e">
        <f t="shared" si="1"/>
        <v>#NAME?</v>
      </c>
      <c r="BB18" s="55" t="e">
        <f t="shared" si="2"/>
        <v>#NAME?</v>
      </c>
      <c r="BC18" s="35" t="e">
        <f t="shared" si="3"/>
        <v>#NAME?</v>
      </c>
      <c r="IE18" s="20">
        <v>1.01</v>
      </c>
      <c r="IF18" s="20" t="s">
        <v>37</v>
      </c>
      <c r="IG18" s="20" t="s">
        <v>33</v>
      </c>
      <c r="IH18" s="20">
        <v>123.223</v>
      </c>
      <c r="II18" s="20" t="s">
        <v>35</v>
      </c>
    </row>
    <row r="19" spans="1:243" s="19" customFormat="1" ht="128.25">
      <c r="A19" s="63">
        <v>3</v>
      </c>
      <c r="B19" s="64" t="s">
        <v>58</v>
      </c>
      <c r="C19" s="32" t="s">
        <v>77</v>
      </c>
      <c r="D19" s="65"/>
      <c r="E19" s="65"/>
      <c r="F19" s="66"/>
      <c r="G19" s="15"/>
      <c r="H19" s="15"/>
      <c r="I19" s="33"/>
      <c r="J19" s="16"/>
      <c r="K19" s="17"/>
      <c r="L19" s="17"/>
      <c r="M19" s="18"/>
      <c r="N19" s="21"/>
      <c r="O19" s="21"/>
      <c r="P19" s="34"/>
      <c r="Q19" s="21"/>
      <c r="R19" s="21"/>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67"/>
      <c r="BB19" s="54"/>
      <c r="BC19" s="35"/>
      <c r="IE19" s="20">
        <v>1.02</v>
      </c>
      <c r="IF19" s="20" t="s">
        <v>38</v>
      </c>
      <c r="IG19" s="20" t="s">
        <v>39</v>
      </c>
      <c r="IH19" s="20">
        <v>213</v>
      </c>
      <c r="II19" s="20" t="s">
        <v>35</v>
      </c>
    </row>
    <row r="20" spans="1:243" s="19" customFormat="1" ht="15">
      <c r="A20" s="65">
        <v>3.1</v>
      </c>
      <c r="B20" s="64" t="s">
        <v>59</v>
      </c>
      <c r="C20" s="32" t="s">
        <v>78</v>
      </c>
      <c r="D20" s="68">
        <v>5</v>
      </c>
      <c r="E20" s="65" t="s">
        <v>74</v>
      </c>
      <c r="F20" s="69">
        <v>32000</v>
      </c>
      <c r="G20" s="21"/>
      <c r="H20" s="21"/>
      <c r="I20" s="33" t="s">
        <v>36</v>
      </c>
      <c r="J20" s="16">
        <f t="shared" si="0"/>
        <v>1</v>
      </c>
      <c r="K20" s="17" t="s">
        <v>46</v>
      </c>
      <c r="L20" s="17" t="s">
        <v>6</v>
      </c>
      <c r="M20" s="36"/>
      <c r="N20" s="21"/>
      <c r="O20" s="21"/>
      <c r="P20" s="34"/>
      <c r="Q20" s="21"/>
      <c r="R20" s="21"/>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70" t="e">
        <f t="shared" si="1"/>
        <v>#NAME?</v>
      </c>
      <c r="BB20" s="55" t="e">
        <f t="shared" si="2"/>
        <v>#NAME?</v>
      </c>
      <c r="BC20" s="35" t="e">
        <f t="shared" si="3"/>
        <v>#NAME?</v>
      </c>
      <c r="IE20" s="20">
        <v>2</v>
      </c>
      <c r="IF20" s="20" t="s">
        <v>32</v>
      </c>
      <c r="IG20" s="20" t="s">
        <v>40</v>
      </c>
      <c r="IH20" s="20">
        <v>10</v>
      </c>
      <c r="II20" s="20" t="s">
        <v>35</v>
      </c>
    </row>
    <row r="21" spans="1:243" s="19" customFormat="1" ht="15">
      <c r="A21" s="65">
        <v>3.2</v>
      </c>
      <c r="B21" s="64" t="s">
        <v>60</v>
      </c>
      <c r="C21" s="32" t="s">
        <v>79</v>
      </c>
      <c r="D21" s="68">
        <v>3</v>
      </c>
      <c r="E21" s="65" t="s">
        <v>74</v>
      </c>
      <c r="F21" s="69">
        <v>41000</v>
      </c>
      <c r="G21" s="21"/>
      <c r="H21" s="21"/>
      <c r="I21" s="33" t="s">
        <v>36</v>
      </c>
      <c r="J21" s="16">
        <f t="shared" si="0"/>
        <v>1</v>
      </c>
      <c r="K21" s="17" t="s">
        <v>46</v>
      </c>
      <c r="L21" s="17" t="s">
        <v>6</v>
      </c>
      <c r="M21" s="36"/>
      <c r="N21" s="21"/>
      <c r="O21" s="21"/>
      <c r="P21" s="34"/>
      <c r="Q21" s="21"/>
      <c r="R21" s="21"/>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70" t="e">
        <f t="shared" si="1"/>
        <v>#NAME?</v>
      </c>
      <c r="BB21" s="55" t="e">
        <f t="shared" si="2"/>
        <v>#NAME?</v>
      </c>
      <c r="BC21" s="35" t="e">
        <f t="shared" si="3"/>
        <v>#NAME?</v>
      </c>
      <c r="IE21" s="20">
        <v>3</v>
      </c>
      <c r="IF21" s="20" t="s">
        <v>41</v>
      </c>
      <c r="IG21" s="20" t="s">
        <v>42</v>
      </c>
      <c r="IH21" s="20">
        <v>10</v>
      </c>
      <c r="II21" s="20" t="s">
        <v>35</v>
      </c>
    </row>
    <row r="22" spans="1:243" s="19" customFormat="1" ht="171">
      <c r="A22" s="65">
        <v>4</v>
      </c>
      <c r="B22" s="64" t="s">
        <v>61</v>
      </c>
      <c r="C22" s="32" t="s">
        <v>80</v>
      </c>
      <c r="D22" s="65"/>
      <c r="E22" s="65"/>
      <c r="F22" s="66"/>
      <c r="G22" s="15"/>
      <c r="H22" s="15"/>
      <c r="I22" s="33"/>
      <c r="J22" s="16"/>
      <c r="K22" s="17"/>
      <c r="L22" s="17"/>
      <c r="M22" s="18"/>
      <c r="N22" s="21"/>
      <c r="O22" s="21"/>
      <c r="P22" s="34"/>
      <c r="Q22" s="21"/>
      <c r="R22" s="21"/>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67"/>
      <c r="BB22" s="54"/>
      <c r="BC22" s="35"/>
      <c r="IE22" s="20">
        <v>1.01</v>
      </c>
      <c r="IF22" s="20" t="s">
        <v>37</v>
      </c>
      <c r="IG22" s="20" t="s">
        <v>33</v>
      </c>
      <c r="IH22" s="20">
        <v>123.223</v>
      </c>
      <c r="II22" s="20" t="s">
        <v>35</v>
      </c>
    </row>
    <row r="23" spans="1:243" s="19" customFormat="1" ht="15">
      <c r="A23" s="65">
        <v>4.1</v>
      </c>
      <c r="B23" s="64" t="s">
        <v>59</v>
      </c>
      <c r="C23" s="32" t="s">
        <v>81</v>
      </c>
      <c r="D23" s="68">
        <v>5</v>
      </c>
      <c r="E23" s="65" t="s">
        <v>74</v>
      </c>
      <c r="F23" s="69">
        <v>35300</v>
      </c>
      <c r="G23" s="21"/>
      <c r="H23" s="21"/>
      <c r="I23" s="33" t="s">
        <v>36</v>
      </c>
      <c r="J23" s="16">
        <f t="shared" si="0"/>
        <v>1</v>
      </c>
      <c r="K23" s="17" t="s">
        <v>46</v>
      </c>
      <c r="L23" s="17" t="s">
        <v>6</v>
      </c>
      <c r="M23" s="36"/>
      <c r="N23" s="21"/>
      <c r="O23" s="21"/>
      <c r="P23" s="34"/>
      <c r="Q23" s="21"/>
      <c r="R23" s="21"/>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70" t="e">
        <f t="shared" si="1"/>
        <v>#NAME?</v>
      </c>
      <c r="BB23" s="55" t="e">
        <f t="shared" si="2"/>
        <v>#NAME?</v>
      </c>
      <c r="BC23" s="35" t="e">
        <f t="shared" si="3"/>
        <v>#NAME?</v>
      </c>
      <c r="IE23" s="20">
        <v>1.02</v>
      </c>
      <c r="IF23" s="20" t="s">
        <v>38</v>
      </c>
      <c r="IG23" s="20" t="s">
        <v>39</v>
      </c>
      <c r="IH23" s="20">
        <v>213</v>
      </c>
      <c r="II23" s="20" t="s">
        <v>35</v>
      </c>
    </row>
    <row r="24" spans="1:243" s="19" customFormat="1" ht="15">
      <c r="A24" s="65">
        <v>4.2</v>
      </c>
      <c r="B24" s="64" t="s">
        <v>60</v>
      </c>
      <c r="C24" s="32" t="s">
        <v>82</v>
      </c>
      <c r="D24" s="68">
        <v>2</v>
      </c>
      <c r="E24" s="65" t="s">
        <v>74</v>
      </c>
      <c r="F24" s="69">
        <v>47000</v>
      </c>
      <c r="G24" s="21"/>
      <c r="H24" s="21"/>
      <c r="I24" s="33" t="s">
        <v>36</v>
      </c>
      <c r="J24" s="16">
        <f t="shared" si="0"/>
        <v>1</v>
      </c>
      <c r="K24" s="17" t="s">
        <v>46</v>
      </c>
      <c r="L24" s="17" t="s">
        <v>6</v>
      </c>
      <c r="M24" s="36"/>
      <c r="N24" s="21"/>
      <c r="O24" s="21"/>
      <c r="P24" s="34"/>
      <c r="Q24" s="21"/>
      <c r="R24" s="21"/>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70" t="e">
        <f t="shared" si="1"/>
        <v>#NAME?</v>
      </c>
      <c r="BB24" s="55" t="e">
        <f t="shared" si="2"/>
        <v>#NAME?</v>
      </c>
      <c r="BC24" s="35" t="e">
        <f t="shared" si="3"/>
        <v>#NAME?</v>
      </c>
      <c r="IE24" s="20">
        <v>2</v>
      </c>
      <c r="IF24" s="20" t="s">
        <v>32</v>
      </c>
      <c r="IG24" s="20" t="s">
        <v>40</v>
      </c>
      <c r="IH24" s="20">
        <v>10</v>
      </c>
      <c r="II24" s="20" t="s">
        <v>35</v>
      </c>
    </row>
    <row r="25" spans="1:243" s="19" customFormat="1" ht="99.75">
      <c r="A25" s="63">
        <v>5</v>
      </c>
      <c r="B25" s="64" t="s">
        <v>62</v>
      </c>
      <c r="C25" s="32" t="s">
        <v>83</v>
      </c>
      <c r="D25" s="65"/>
      <c r="E25" s="65"/>
      <c r="F25" s="66"/>
      <c r="G25" s="15"/>
      <c r="H25" s="15"/>
      <c r="I25" s="33"/>
      <c r="J25" s="16"/>
      <c r="K25" s="17"/>
      <c r="L25" s="17"/>
      <c r="M25" s="18"/>
      <c r="N25" s="21"/>
      <c r="O25" s="21"/>
      <c r="P25" s="34"/>
      <c r="Q25" s="21"/>
      <c r="R25" s="21"/>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67"/>
      <c r="BB25" s="54"/>
      <c r="BC25" s="35"/>
      <c r="IE25" s="20">
        <v>1.01</v>
      </c>
      <c r="IF25" s="20" t="s">
        <v>37</v>
      </c>
      <c r="IG25" s="20" t="s">
        <v>33</v>
      </c>
      <c r="IH25" s="20">
        <v>123.223</v>
      </c>
      <c r="II25" s="20" t="s">
        <v>35</v>
      </c>
    </row>
    <row r="26" spans="1:243" s="19" customFormat="1" ht="15">
      <c r="A26" s="65">
        <v>5.1</v>
      </c>
      <c r="B26" s="64" t="s">
        <v>63</v>
      </c>
      <c r="C26" s="32" t="s">
        <v>84</v>
      </c>
      <c r="D26" s="68">
        <v>55</v>
      </c>
      <c r="E26" s="65" t="s">
        <v>74</v>
      </c>
      <c r="F26" s="69">
        <v>24650</v>
      </c>
      <c r="G26" s="21"/>
      <c r="H26" s="21"/>
      <c r="I26" s="33" t="s">
        <v>36</v>
      </c>
      <c r="J26" s="16">
        <f>IF(I26="Less(-)",-1,1)</f>
        <v>1</v>
      </c>
      <c r="K26" s="17" t="s">
        <v>46</v>
      </c>
      <c r="L26" s="17" t="s">
        <v>6</v>
      </c>
      <c r="M26" s="36"/>
      <c r="N26" s="21"/>
      <c r="O26" s="21"/>
      <c r="P26" s="34"/>
      <c r="Q26" s="21"/>
      <c r="R26" s="21"/>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70" t="e">
        <f>total_amount_ba($B$2,$D$2,D26,F26,J26,K26,M26)</f>
        <v>#NAME?</v>
      </c>
      <c r="BB26" s="55" t="e">
        <f t="shared" si="2"/>
        <v>#NAME?</v>
      </c>
      <c r="BC26" s="35" t="e">
        <f t="shared" si="3"/>
        <v>#NAME?</v>
      </c>
      <c r="IE26" s="20">
        <v>1.02</v>
      </c>
      <c r="IF26" s="20" t="s">
        <v>38</v>
      </c>
      <c r="IG26" s="20" t="s">
        <v>39</v>
      </c>
      <c r="IH26" s="20">
        <v>213</v>
      </c>
      <c r="II26" s="20" t="s">
        <v>35</v>
      </c>
    </row>
    <row r="27" spans="1:243" s="19" customFormat="1" ht="15">
      <c r="A27" s="65">
        <v>5.2</v>
      </c>
      <c r="B27" s="64" t="s">
        <v>64</v>
      </c>
      <c r="C27" s="32" t="s">
        <v>85</v>
      </c>
      <c r="D27" s="68">
        <v>2</v>
      </c>
      <c r="E27" s="65" t="s">
        <v>74</v>
      </c>
      <c r="F27" s="69">
        <v>29000</v>
      </c>
      <c r="G27" s="21"/>
      <c r="H27" s="21"/>
      <c r="I27" s="33" t="s">
        <v>36</v>
      </c>
      <c r="J27" s="16">
        <f>IF(I27="Less(-)",-1,1)</f>
        <v>1</v>
      </c>
      <c r="K27" s="17" t="s">
        <v>46</v>
      </c>
      <c r="L27" s="17" t="s">
        <v>6</v>
      </c>
      <c r="M27" s="36"/>
      <c r="N27" s="21"/>
      <c r="O27" s="21"/>
      <c r="P27" s="34"/>
      <c r="Q27" s="21"/>
      <c r="R27" s="21"/>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70" t="e">
        <f>total_amount_ba($B$2,$D$2,D27,F27,J27,K27,M27)</f>
        <v>#NAME?</v>
      </c>
      <c r="BB27" s="55" t="e">
        <f t="shared" si="2"/>
        <v>#NAME?</v>
      </c>
      <c r="BC27" s="35" t="e">
        <f t="shared" si="3"/>
        <v>#NAME?</v>
      </c>
      <c r="IE27" s="20">
        <v>2</v>
      </c>
      <c r="IF27" s="20" t="s">
        <v>32</v>
      </c>
      <c r="IG27" s="20" t="s">
        <v>40</v>
      </c>
      <c r="IH27" s="20">
        <v>10</v>
      </c>
      <c r="II27" s="20" t="s">
        <v>35</v>
      </c>
    </row>
    <row r="28" spans="1:243" s="19" customFormat="1" ht="15">
      <c r="A28" s="65">
        <v>5.3</v>
      </c>
      <c r="B28" s="64" t="s">
        <v>65</v>
      </c>
      <c r="C28" s="32" t="s">
        <v>86</v>
      </c>
      <c r="D28" s="68">
        <v>3</v>
      </c>
      <c r="E28" s="65" t="s">
        <v>74</v>
      </c>
      <c r="F28" s="69">
        <v>41815</v>
      </c>
      <c r="G28" s="21"/>
      <c r="H28" s="38"/>
      <c r="I28" s="33" t="s">
        <v>36</v>
      </c>
      <c r="J28" s="16">
        <f>IF(I28="Less(-)",-1,1)</f>
        <v>1</v>
      </c>
      <c r="K28" s="17" t="s">
        <v>46</v>
      </c>
      <c r="L28" s="17" t="s">
        <v>6</v>
      </c>
      <c r="M28" s="36"/>
      <c r="N28" s="21"/>
      <c r="O28" s="21"/>
      <c r="P28" s="34"/>
      <c r="Q28" s="21"/>
      <c r="R28" s="21"/>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70" t="e">
        <f>total_amount_ba($B$2,$D$2,D28,F28,J28,K28,M28)</f>
        <v>#NAME?</v>
      </c>
      <c r="BB28" s="55" t="e">
        <f t="shared" si="2"/>
        <v>#NAME?</v>
      </c>
      <c r="BC28" s="35" t="e">
        <f t="shared" si="3"/>
        <v>#NAME?</v>
      </c>
      <c r="IE28" s="20">
        <v>3</v>
      </c>
      <c r="IF28" s="20" t="s">
        <v>41</v>
      </c>
      <c r="IG28" s="20" t="s">
        <v>42</v>
      </c>
      <c r="IH28" s="20">
        <v>10</v>
      </c>
      <c r="II28" s="20" t="s">
        <v>35</v>
      </c>
    </row>
    <row r="29" spans="1:243" s="19" customFormat="1" ht="114">
      <c r="A29" s="63">
        <v>6</v>
      </c>
      <c r="B29" s="64" t="s">
        <v>66</v>
      </c>
      <c r="C29" s="32" t="s">
        <v>87</v>
      </c>
      <c r="D29" s="65"/>
      <c r="E29" s="65"/>
      <c r="F29" s="66"/>
      <c r="G29" s="15"/>
      <c r="H29" s="15"/>
      <c r="I29" s="33"/>
      <c r="J29" s="16"/>
      <c r="K29" s="17"/>
      <c r="L29" s="17"/>
      <c r="M29" s="18"/>
      <c r="N29" s="21"/>
      <c r="O29" s="21"/>
      <c r="P29" s="34"/>
      <c r="Q29" s="21"/>
      <c r="R29" s="21"/>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67"/>
      <c r="BB29" s="54"/>
      <c r="BC29" s="35"/>
      <c r="IE29" s="20">
        <v>1.02</v>
      </c>
      <c r="IF29" s="20" t="s">
        <v>38</v>
      </c>
      <c r="IG29" s="20" t="s">
        <v>39</v>
      </c>
      <c r="IH29" s="20">
        <v>213</v>
      </c>
      <c r="II29" s="20" t="s">
        <v>35</v>
      </c>
    </row>
    <row r="30" spans="1:243" s="19" customFormat="1" ht="15">
      <c r="A30" s="65">
        <v>6.1</v>
      </c>
      <c r="B30" s="64" t="s">
        <v>67</v>
      </c>
      <c r="C30" s="32" t="s">
        <v>88</v>
      </c>
      <c r="D30" s="68">
        <v>5</v>
      </c>
      <c r="E30" s="65" t="s">
        <v>74</v>
      </c>
      <c r="F30" s="69">
        <v>28900</v>
      </c>
      <c r="G30" s="21"/>
      <c r="H30" s="21"/>
      <c r="I30" s="33" t="s">
        <v>36</v>
      </c>
      <c r="J30" s="16">
        <f aca="true" t="shared" si="4" ref="J30:J37">IF(I30="Less(-)",-1,1)</f>
        <v>1</v>
      </c>
      <c r="K30" s="17" t="s">
        <v>46</v>
      </c>
      <c r="L30" s="17" t="s">
        <v>6</v>
      </c>
      <c r="M30" s="36"/>
      <c r="N30" s="21"/>
      <c r="O30" s="21"/>
      <c r="P30" s="34"/>
      <c r="Q30" s="21"/>
      <c r="R30" s="21"/>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70" t="e">
        <f aca="true" t="shared" si="5" ref="BA30:BA37">total_amount_ba($B$2,$D$2,D30,F30,J30,K30,M30)</f>
        <v>#NAME?</v>
      </c>
      <c r="BB30" s="55" t="e">
        <f aca="true" t="shared" si="6" ref="BB30:BB37">BA30+SUM(N30:AZ30)</f>
        <v>#NAME?</v>
      </c>
      <c r="BC30" s="35" t="e">
        <f>SpellNumber(L30,BB30)</f>
        <v>#NAME?</v>
      </c>
      <c r="IE30" s="20">
        <v>2</v>
      </c>
      <c r="IF30" s="20" t="s">
        <v>32</v>
      </c>
      <c r="IG30" s="20" t="s">
        <v>40</v>
      </c>
      <c r="IH30" s="20">
        <v>10</v>
      </c>
      <c r="II30" s="20" t="s">
        <v>35</v>
      </c>
    </row>
    <row r="31" spans="1:243" s="19" customFormat="1" ht="15">
      <c r="A31" s="65">
        <v>6.2</v>
      </c>
      <c r="B31" s="64" t="s">
        <v>59</v>
      </c>
      <c r="C31" s="32" t="s">
        <v>89</v>
      </c>
      <c r="D31" s="68">
        <v>5</v>
      </c>
      <c r="E31" s="65" t="s">
        <v>74</v>
      </c>
      <c r="F31" s="69">
        <v>29000</v>
      </c>
      <c r="G31" s="21"/>
      <c r="H31" s="21"/>
      <c r="I31" s="33" t="s">
        <v>36</v>
      </c>
      <c r="J31" s="16">
        <f t="shared" si="4"/>
        <v>1</v>
      </c>
      <c r="K31" s="17" t="s">
        <v>46</v>
      </c>
      <c r="L31" s="17" t="s">
        <v>6</v>
      </c>
      <c r="M31" s="36"/>
      <c r="N31" s="21"/>
      <c r="O31" s="21"/>
      <c r="P31" s="34"/>
      <c r="Q31" s="21"/>
      <c r="R31" s="21"/>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70" t="e">
        <f t="shared" si="5"/>
        <v>#NAME?</v>
      </c>
      <c r="BB31" s="55" t="e">
        <f t="shared" si="6"/>
        <v>#NAME?</v>
      </c>
      <c r="BC31" s="35" t="e">
        <f aca="true" t="shared" si="7" ref="BC31:BC37">SpellNumber(L31,BB31)</f>
        <v>#NAME?</v>
      </c>
      <c r="IE31" s="20">
        <v>3</v>
      </c>
      <c r="IF31" s="20" t="s">
        <v>41</v>
      </c>
      <c r="IG31" s="20" t="s">
        <v>42</v>
      </c>
      <c r="IH31" s="20">
        <v>10</v>
      </c>
      <c r="II31" s="20" t="s">
        <v>35</v>
      </c>
    </row>
    <row r="32" spans="1:243" s="19" customFormat="1" ht="99.75">
      <c r="A32" s="63">
        <v>7</v>
      </c>
      <c r="B32" s="64" t="s">
        <v>68</v>
      </c>
      <c r="C32" s="32" t="s">
        <v>90</v>
      </c>
      <c r="D32" s="68">
        <v>250</v>
      </c>
      <c r="E32" s="65" t="s">
        <v>75</v>
      </c>
      <c r="F32" s="69">
        <v>900</v>
      </c>
      <c r="G32" s="21"/>
      <c r="H32" s="21"/>
      <c r="I32" s="33" t="s">
        <v>36</v>
      </c>
      <c r="J32" s="16">
        <f t="shared" si="4"/>
        <v>1</v>
      </c>
      <c r="K32" s="17" t="s">
        <v>46</v>
      </c>
      <c r="L32" s="17" t="s">
        <v>6</v>
      </c>
      <c r="M32" s="36"/>
      <c r="N32" s="21"/>
      <c r="O32" s="21"/>
      <c r="P32" s="34"/>
      <c r="Q32" s="21"/>
      <c r="R32" s="21"/>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70" t="e">
        <f t="shared" si="5"/>
        <v>#NAME?</v>
      </c>
      <c r="BB32" s="55" t="e">
        <f t="shared" si="6"/>
        <v>#NAME?</v>
      </c>
      <c r="BC32" s="35" t="e">
        <f t="shared" si="7"/>
        <v>#NAME?</v>
      </c>
      <c r="IE32" s="20">
        <v>1.01</v>
      </c>
      <c r="IF32" s="20" t="s">
        <v>37</v>
      </c>
      <c r="IG32" s="20" t="s">
        <v>33</v>
      </c>
      <c r="IH32" s="20">
        <v>123.223</v>
      </c>
      <c r="II32" s="20" t="s">
        <v>35</v>
      </c>
    </row>
    <row r="33" spans="1:243" s="19" customFormat="1" ht="71.25">
      <c r="A33" s="63">
        <v>8</v>
      </c>
      <c r="B33" s="64" t="s">
        <v>69</v>
      </c>
      <c r="C33" s="32" t="s">
        <v>91</v>
      </c>
      <c r="D33" s="68">
        <v>250</v>
      </c>
      <c r="E33" s="65" t="s">
        <v>75</v>
      </c>
      <c r="F33" s="69">
        <v>95</v>
      </c>
      <c r="G33" s="21"/>
      <c r="H33" s="21"/>
      <c r="I33" s="33" t="s">
        <v>36</v>
      </c>
      <c r="J33" s="16">
        <f t="shared" si="4"/>
        <v>1</v>
      </c>
      <c r="K33" s="17" t="s">
        <v>46</v>
      </c>
      <c r="L33" s="17" t="s">
        <v>6</v>
      </c>
      <c r="M33" s="36"/>
      <c r="N33" s="21"/>
      <c r="O33" s="21"/>
      <c r="P33" s="34"/>
      <c r="Q33" s="21"/>
      <c r="R33" s="21"/>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7"/>
      <c r="AV33" s="34"/>
      <c r="AW33" s="34"/>
      <c r="AX33" s="34"/>
      <c r="AY33" s="34"/>
      <c r="AZ33" s="34"/>
      <c r="BA33" s="70" t="e">
        <f t="shared" si="5"/>
        <v>#NAME?</v>
      </c>
      <c r="BB33" s="55" t="e">
        <f t="shared" si="6"/>
        <v>#NAME?</v>
      </c>
      <c r="BC33" s="35" t="e">
        <f t="shared" si="7"/>
        <v>#NAME?</v>
      </c>
      <c r="IE33" s="20">
        <v>1.02</v>
      </c>
      <c r="IF33" s="20" t="s">
        <v>38</v>
      </c>
      <c r="IG33" s="20" t="s">
        <v>39</v>
      </c>
      <c r="IH33" s="20">
        <v>213</v>
      </c>
      <c r="II33" s="20" t="s">
        <v>35</v>
      </c>
    </row>
    <row r="34" spans="1:243" s="19" customFormat="1" ht="71.25">
      <c r="A34" s="63">
        <v>9</v>
      </c>
      <c r="B34" s="64" t="s">
        <v>70</v>
      </c>
      <c r="C34" s="32" t="s">
        <v>92</v>
      </c>
      <c r="D34" s="68">
        <v>50</v>
      </c>
      <c r="E34" s="65" t="s">
        <v>74</v>
      </c>
      <c r="F34" s="69">
        <v>2500</v>
      </c>
      <c r="G34" s="21"/>
      <c r="H34" s="21"/>
      <c r="I34" s="33" t="s">
        <v>36</v>
      </c>
      <c r="J34" s="16">
        <f t="shared" si="4"/>
        <v>1</v>
      </c>
      <c r="K34" s="17" t="s">
        <v>46</v>
      </c>
      <c r="L34" s="17" t="s">
        <v>6</v>
      </c>
      <c r="M34" s="36"/>
      <c r="N34" s="21"/>
      <c r="O34" s="21"/>
      <c r="P34" s="34"/>
      <c r="Q34" s="21"/>
      <c r="R34" s="21"/>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70" t="e">
        <f t="shared" si="5"/>
        <v>#NAME?</v>
      </c>
      <c r="BB34" s="55" t="e">
        <f t="shared" si="6"/>
        <v>#NAME?</v>
      </c>
      <c r="BC34" s="35" t="e">
        <f t="shared" si="7"/>
        <v>#NAME?</v>
      </c>
      <c r="IE34" s="20">
        <v>2</v>
      </c>
      <c r="IF34" s="20" t="s">
        <v>32</v>
      </c>
      <c r="IG34" s="20" t="s">
        <v>40</v>
      </c>
      <c r="IH34" s="20">
        <v>10</v>
      </c>
      <c r="II34" s="20" t="s">
        <v>35</v>
      </c>
    </row>
    <row r="35" spans="1:243" s="19" customFormat="1" ht="42.75">
      <c r="A35" s="63">
        <v>10</v>
      </c>
      <c r="B35" s="64" t="s">
        <v>71</v>
      </c>
      <c r="C35" s="32" t="s">
        <v>93</v>
      </c>
      <c r="D35" s="68">
        <v>400</v>
      </c>
      <c r="E35" s="65" t="s">
        <v>75</v>
      </c>
      <c r="F35" s="69">
        <v>160</v>
      </c>
      <c r="G35" s="21"/>
      <c r="H35" s="21"/>
      <c r="I35" s="33" t="s">
        <v>36</v>
      </c>
      <c r="J35" s="16">
        <f t="shared" si="4"/>
        <v>1</v>
      </c>
      <c r="K35" s="17" t="s">
        <v>46</v>
      </c>
      <c r="L35" s="17" t="s">
        <v>6</v>
      </c>
      <c r="M35" s="36"/>
      <c r="N35" s="21"/>
      <c r="O35" s="21"/>
      <c r="P35" s="34"/>
      <c r="Q35" s="21"/>
      <c r="R35" s="21"/>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70" t="e">
        <f t="shared" si="5"/>
        <v>#NAME?</v>
      </c>
      <c r="BB35" s="55" t="e">
        <f t="shared" si="6"/>
        <v>#NAME?</v>
      </c>
      <c r="BC35" s="35" t="e">
        <f t="shared" si="7"/>
        <v>#NAME?</v>
      </c>
      <c r="IE35" s="20">
        <v>3</v>
      </c>
      <c r="IF35" s="20" t="s">
        <v>41</v>
      </c>
      <c r="IG35" s="20" t="s">
        <v>42</v>
      </c>
      <c r="IH35" s="20">
        <v>10</v>
      </c>
      <c r="II35" s="20" t="s">
        <v>35</v>
      </c>
    </row>
    <row r="36" spans="1:243" s="19" customFormat="1" ht="42.75">
      <c r="A36" s="63">
        <v>11</v>
      </c>
      <c r="B36" s="64" t="s">
        <v>72</v>
      </c>
      <c r="C36" s="32" t="s">
        <v>94</v>
      </c>
      <c r="D36" s="68">
        <v>100</v>
      </c>
      <c r="E36" s="65" t="s">
        <v>75</v>
      </c>
      <c r="F36" s="69">
        <v>750</v>
      </c>
      <c r="G36" s="21"/>
      <c r="H36" s="21"/>
      <c r="I36" s="33" t="s">
        <v>36</v>
      </c>
      <c r="J36" s="16">
        <f t="shared" si="4"/>
        <v>1</v>
      </c>
      <c r="K36" s="17" t="s">
        <v>46</v>
      </c>
      <c r="L36" s="17" t="s">
        <v>6</v>
      </c>
      <c r="M36" s="36"/>
      <c r="N36" s="21"/>
      <c r="O36" s="21"/>
      <c r="P36" s="34"/>
      <c r="Q36" s="21"/>
      <c r="R36" s="21"/>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70" t="e">
        <f t="shared" si="5"/>
        <v>#NAME?</v>
      </c>
      <c r="BB36" s="55" t="e">
        <f t="shared" si="6"/>
        <v>#NAME?</v>
      </c>
      <c r="BC36" s="35" t="e">
        <f t="shared" si="7"/>
        <v>#NAME?</v>
      </c>
      <c r="IE36" s="20">
        <v>1.01</v>
      </c>
      <c r="IF36" s="20" t="s">
        <v>37</v>
      </c>
      <c r="IG36" s="20" t="s">
        <v>33</v>
      </c>
      <c r="IH36" s="20">
        <v>123.223</v>
      </c>
      <c r="II36" s="20" t="s">
        <v>35</v>
      </c>
    </row>
    <row r="37" spans="1:243" s="19" customFormat="1" ht="28.5">
      <c r="A37" s="63">
        <v>12</v>
      </c>
      <c r="B37" s="64" t="s">
        <v>73</v>
      </c>
      <c r="C37" s="32" t="s">
        <v>95</v>
      </c>
      <c r="D37" s="68">
        <v>100</v>
      </c>
      <c r="E37" s="65" t="s">
        <v>75</v>
      </c>
      <c r="F37" s="69">
        <v>300</v>
      </c>
      <c r="G37" s="21"/>
      <c r="H37" s="21"/>
      <c r="I37" s="33" t="s">
        <v>36</v>
      </c>
      <c r="J37" s="16">
        <f t="shared" si="4"/>
        <v>1</v>
      </c>
      <c r="K37" s="17" t="s">
        <v>46</v>
      </c>
      <c r="L37" s="17" t="s">
        <v>6</v>
      </c>
      <c r="M37" s="36"/>
      <c r="N37" s="21"/>
      <c r="O37" s="21"/>
      <c r="P37" s="34"/>
      <c r="Q37" s="21"/>
      <c r="R37" s="21"/>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70" t="e">
        <f t="shared" si="5"/>
        <v>#NAME?</v>
      </c>
      <c r="BB37" s="55" t="e">
        <f t="shared" si="6"/>
        <v>#NAME?</v>
      </c>
      <c r="BC37" s="35" t="e">
        <f t="shared" si="7"/>
        <v>#NAME?</v>
      </c>
      <c r="IE37" s="20">
        <v>1.02</v>
      </c>
      <c r="IF37" s="20" t="s">
        <v>38</v>
      </c>
      <c r="IG37" s="20" t="s">
        <v>39</v>
      </c>
      <c r="IH37" s="20">
        <v>213</v>
      </c>
      <c r="II37" s="20" t="s">
        <v>35</v>
      </c>
    </row>
    <row r="38" spans="1:243" s="19" customFormat="1" ht="34.5" customHeight="1">
      <c r="A38" s="56" t="s">
        <v>44</v>
      </c>
      <c r="B38" s="57"/>
      <c r="C38" s="58"/>
      <c r="D38" s="59"/>
      <c r="E38" s="59"/>
      <c r="F38" s="59"/>
      <c r="G38" s="59"/>
      <c r="H38" s="60"/>
      <c r="I38" s="60"/>
      <c r="J38" s="60"/>
      <c r="K38" s="60"/>
      <c r="L38" s="61"/>
      <c r="BA38" s="62" t="e">
        <f>SUM(BA13:BA37)</f>
        <v>#NAME?</v>
      </c>
      <c r="BB38" s="52" t="e">
        <f>SUM(BB13:BB37)</f>
        <v>#NAME?</v>
      </c>
      <c r="BC38" s="35" t="e">
        <f>SpellNumber($E$2,BB38)</f>
        <v>#NAME?</v>
      </c>
      <c r="IE38" s="20">
        <v>4</v>
      </c>
      <c r="IF38" s="20" t="s">
        <v>38</v>
      </c>
      <c r="IG38" s="20" t="s">
        <v>43</v>
      </c>
      <c r="IH38" s="20">
        <v>10</v>
      </c>
      <c r="II38" s="20" t="s">
        <v>35</v>
      </c>
    </row>
    <row r="39" spans="1:243" s="24" customFormat="1" ht="33.75" customHeight="1">
      <c r="A39" s="40" t="s">
        <v>48</v>
      </c>
      <c r="B39" s="41"/>
      <c r="C39" s="22"/>
      <c r="D39" s="42"/>
      <c r="E39" s="43" t="s">
        <v>98</v>
      </c>
      <c r="F39" s="50"/>
      <c r="G39" s="44"/>
      <c r="H39" s="23"/>
      <c r="I39" s="23"/>
      <c r="J39" s="23"/>
      <c r="K39" s="45"/>
      <c r="L39" s="46"/>
      <c r="M39" s="47"/>
      <c r="O39" s="19"/>
      <c r="P39" s="19"/>
      <c r="Q39" s="19"/>
      <c r="R39" s="19"/>
      <c r="S39" s="19"/>
      <c r="BA39" s="49">
        <f>IF(ISBLANK(F39),0,IF(E39="Excess (+)",ROUND(BA38+(BA38*F39),2),IF(E39="Less (-)",ROUND(BA38+(BA38*F39*(-1)),2),IF(E39="At Par",BA38,0))))</f>
        <v>0</v>
      </c>
      <c r="BB39" s="51">
        <f>ROUND(BA39,0)</f>
        <v>0</v>
      </c>
      <c r="BC39" s="35" t="e">
        <f>SpellNumber($E$2,BA39)</f>
        <v>#NAME?</v>
      </c>
      <c r="IE39" s="25"/>
      <c r="IF39" s="25"/>
      <c r="IG39" s="25"/>
      <c r="IH39" s="25"/>
      <c r="II39" s="25"/>
    </row>
    <row r="40" spans="1:243" s="24" customFormat="1" ht="41.25" customHeight="1">
      <c r="A40" s="39" t="s">
        <v>47</v>
      </c>
      <c r="B40" s="39"/>
      <c r="C40" s="74" t="e">
        <f>SpellNumber($E$2,BA39)</f>
        <v>#NAME?</v>
      </c>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6"/>
      <c r="IE40" s="25"/>
      <c r="IF40" s="25"/>
      <c r="IG40" s="25"/>
      <c r="IH40" s="25"/>
      <c r="II40" s="25"/>
    </row>
    <row r="41" spans="3:243" s="12" customFormat="1" ht="15">
      <c r="C41" s="26"/>
      <c r="D41" s="26"/>
      <c r="E41" s="26"/>
      <c r="F41" s="26"/>
      <c r="G41" s="26"/>
      <c r="H41" s="26"/>
      <c r="I41" s="26"/>
      <c r="J41" s="26"/>
      <c r="K41" s="26"/>
      <c r="L41" s="26"/>
      <c r="M41" s="26"/>
      <c r="O41" s="26"/>
      <c r="BA41" s="26"/>
      <c r="BC41" s="26"/>
      <c r="IE41" s="13"/>
      <c r="IF41" s="13"/>
      <c r="IG41" s="13"/>
      <c r="IH41" s="13"/>
      <c r="II41" s="13"/>
    </row>
    <row r="42" ht="15"/>
    <row r="43" ht="15"/>
    <row r="44" ht="15"/>
  </sheetData>
  <sheetProtection password="EC07" sheet="1" selectLockedCells="1"/>
  <mergeCells count="8">
    <mergeCell ref="A9:BC9"/>
    <mergeCell ref="C40:BC40"/>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9">
      <formula1>IF(E39="Select",-1,IF(E39="At Par",0,0))</formula1>
      <formula2>IF(E39="Select",-1,IF(E39="At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9">
      <formula1>0</formula1>
      <formula2>IF(E39&lt;&gt;"Select",99.9,0)</formula2>
    </dataValidation>
    <dataValidation type="list" allowBlank="1" showInputMessage="1" showErrorMessage="1" sqref="L22 L23 L24 L25 L26 L27 L28 L29 L30 L31 L32 L33 L34 L35 L36 L13 L14 L15 L16 L17 L18 L19 L20 L21 L37">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28 G13:H27 G29:H3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5 M17:M18 M20:M21 M23:M24 M26:M28 M30:M37">
      <formula1>0</formula1>
      <formula2>999999999999999</formula2>
    </dataValidation>
    <dataValidation allowBlank="1" showInputMessage="1" showErrorMessage="1" promptTitle="Item Description" prompt="Please enter Item Description in text" sqref="B33:B37 B19:B24 B27"/>
    <dataValidation type="decimal" allowBlank="1" showInputMessage="1" showErrorMessage="1" promptTitle="Rate Entry" prompt="Please enter the Rate in Rupees for this item. " errorTitle="Invaid Entry" error="Only Numeric Values are allowed. " sqref="H28">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9">
      <formula1>0</formula1>
      <formula2>99.9</formula2>
    </dataValidation>
    <dataValidation type="list" allowBlank="1" showInputMessage="1" showErrorMessage="1" sqref="C2">
      <formula1>"Normal, SingleWindow, Alternate"</formula1>
    </dataValidation>
    <dataValidation type="list" allowBlank="1" showInputMessage="1" showErrorMessage="1" sqref="E39">
      <formula1>"Select, Excess (+), Less (-)"</formula1>
    </dataValidation>
    <dataValidation type="decimal" allowBlank="1" showInputMessage="1" showErrorMessage="1" promptTitle="Quantity" prompt="Please enter the Quantity for this item. " errorTitle="Invalid Entry" error="Only Numeric Values are allowed. " sqref="F13:F37 D13:D37">
      <formula1>0</formula1>
      <formula2>999999999999999</formula2>
    </dataValidation>
    <dataValidation allowBlank="1" showInputMessage="1" showErrorMessage="1" promptTitle="Units" prompt="Please enter Units in text" sqref="E13:E37"/>
    <dataValidation type="decimal" allowBlank="1" showInputMessage="1" showErrorMessage="1" promptTitle="Rate Entry" prompt="Please enter the Inspection Charges in Rupees for this item. " errorTitle="Invaid Entry" error="Only Numeric Values are allowed. " sqref="Q13:Q3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7">
      <formula1>0</formula1>
      <formula2>999999999999999</formula2>
    </dataValidation>
    <dataValidation allowBlank="1" showInputMessage="1" showErrorMessage="1" promptTitle="Itemcode/Make" prompt="Please enter text" sqref="C13:C37"/>
    <dataValidation type="decimal" allowBlank="1" showInputMessage="1" showErrorMessage="1" errorTitle="Invalid Entry" error="Only Numeric Values are allowed. " sqref="A13:A37">
      <formula1>0</formula1>
      <formula2>999999999999999</formula2>
    </dataValidation>
    <dataValidation type="list" showInputMessage="1" showErrorMessage="1" sqref="I13:I37">
      <formula1>"Excess(+), Less(-)"</formula1>
    </dataValidation>
    <dataValidation allowBlank="1" showInputMessage="1" showErrorMessage="1" promptTitle="Addition / Deduction" prompt="Please Choose the correct One" sqref="J13:J37"/>
    <dataValidation type="list" allowBlank="1" showInputMessage="1" showErrorMessage="1" sqref="K13:K37">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3" t="s">
        <v>2</v>
      </c>
      <c r="F6" s="83"/>
      <c r="G6" s="83"/>
      <c r="H6" s="83"/>
      <c r="I6" s="83"/>
      <c r="J6" s="83"/>
      <c r="K6" s="83"/>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Syam nair</cp:lastModifiedBy>
  <cp:lastPrinted>2015-01-07T05:41:29Z</cp:lastPrinted>
  <dcterms:created xsi:type="dcterms:W3CDTF">2009-01-30T06:42:42Z</dcterms:created>
  <dcterms:modified xsi:type="dcterms:W3CDTF">2023-01-29T15:23:53Z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